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keslar\Documents\Cheryl's Documents\Baker University\Tournaments\Jayhawk Collegiate Challenge\2023-2024\"/>
    </mc:Choice>
  </mc:AlternateContent>
  <xr:revisionPtr revIDLastSave="0" documentId="8_{F35312D6-1EB3-458B-9F9B-079AF27C816B}" xr6:coauthVersionLast="47" xr6:coauthVersionMax="47" xr10:uidLastSave="{00000000-0000-0000-0000-000000000000}"/>
  <bookViews>
    <workbookView xWindow="-108" yWindow="-108" windowWidth="23256" windowHeight="12576" activeTab="2" xr2:uid="{15AE065F-C0A2-45B7-B79B-AFB2C073A138}"/>
  </bookViews>
  <sheets>
    <sheet name="Sheet1" sheetId="1" r:id="rId1"/>
    <sheet name="Varsity Bracket" sheetId="2" r:id="rId2"/>
    <sheet name="Junior Varsity Bracket" sheetId="4" r:id="rId3"/>
  </sheets>
  <definedNames>
    <definedName name="_xlnm.Print_Area" localSheetId="1">'Varsity Bracket'!$A$1:$AA$22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4" l="1"/>
  <c r="C9" i="4" s="1"/>
  <c r="C21" i="4"/>
  <c r="J20" i="4"/>
  <c r="C7" i="4" s="1"/>
  <c r="C20" i="4"/>
  <c r="J19" i="4"/>
  <c r="C5" i="4" s="1"/>
  <c r="C19" i="4"/>
  <c r="J18" i="4"/>
  <c r="C3" i="4" s="1"/>
  <c r="C18" i="4"/>
  <c r="AA19" i="2"/>
  <c r="AA20" i="2"/>
  <c r="AA21" i="2"/>
  <c r="AA18" i="2"/>
  <c r="AA9" i="2"/>
  <c r="T12" i="2"/>
  <c r="T11" i="2"/>
  <c r="T10" i="2"/>
  <c r="T9" i="2"/>
  <c r="T5" i="2"/>
  <c r="T6" i="2"/>
  <c r="T7" i="2"/>
  <c r="T4" i="2"/>
  <c r="AA5" i="2"/>
  <c r="AA6" i="2"/>
  <c r="AA7" i="2"/>
  <c r="C9" i="2" s="1"/>
  <c r="AA10" i="2"/>
  <c r="AA11" i="2"/>
  <c r="AA12" i="2"/>
  <c r="C19" i="2" s="1"/>
  <c r="AA4" i="2"/>
  <c r="C3" i="2" s="1"/>
  <c r="AB21" i="2" l="1"/>
  <c r="K18" i="4"/>
  <c r="G6" i="4" s="1"/>
  <c r="K21" i="4"/>
  <c r="K19" i="4"/>
  <c r="K20" i="4"/>
  <c r="AB10" i="2"/>
  <c r="AB19" i="2"/>
  <c r="AB18" i="2"/>
  <c r="AB20" i="2"/>
  <c r="AB9" i="2"/>
  <c r="C15" i="2"/>
  <c r="AB11" i="2"/>
  <c r="AB12" i="2"/>
  <c r="AB6" i="2"/>
  <c r="C17" i="2"/>
  <c r="AB7" i="2"/>
  <c r="C13" i="2"/>
  <c r="C7" i="2"/>
  <c r="AB5" i="2"/>
  <c r="C5" i="2"/>
  <c r="AB4" i="2"/>
  <c r="L11" i="2" l="1"/>
  <c r="T19" i="2"/>
  <c r="T18" i="2"/>
  <c r="T21" i="2"/>
  <c r="T20" i="2"/>
  <c r="H15" i="2"/>
  <c r="H17" i="2"/>
  <c r="H7" i="2"/>
  <c r="H5" i="2"/>
</calcChain>
</file>

<file path=xl/sharedStrings.xml><?xml version="1.0" encoding="utf-8"?>
<sst xmlns="http://schemas.openxmlformats.org/spreadsheetml/2006/main" count="61" uniqueCount="38">
  <si>
    <t>Jayhawk Collegiate Challenge - Women</t>
  </si>
  <si>
    <t>Varsity</t>
  </si>
  <si>
    <t>Junior Varsity</t>
  </si>
  <si>
    <t>Baker University JV1</t>
  </si>
  <si>
    <t>Morningside University JV1</t>
  </si>
  <si>
    <t>Wichita State University JV1</t>
  </si>
  <si>
    <t>Barton Community College JV1</t>
  </si>
  <si>
    <t>Ottawa University (KS) JV1</t>
  </si>
  <si>
    <t>Hastings College JV1</t>
  </si>
  <si>
    <t>Wichita State University V</t>
  </si>
  <si>
    <t>Ottawa University (KS) V</t>
  </si>
  <si>
    <t>Morningside University V</t>
  </si>
  <si>
    <t>Barton Community College V</t>
  </si>
  <si>
    <t>University Of Saint Mary V</t>
  </si>
  <si>
    <t>Baker University V</t>
  </si>
  <si>
    <t>William Woods University V</t>
  </si>
  <si>
    <t>Peru State College V</t>
  </si>
  <si>
    <t>Southern Nazarene University V</t>
  </si>
  <si>
    <t>Kansas Wesleyan University V</t>
  </si>
  <si>
    <t>Hastings College V</t>
  </si>
  <si>
    <t>Columbia College V</t>
  </si>
  <si>
    <t>Avila University V</t>
  </si>
  <si>
    <t>Kansas State University V</t>
  </si>
  <si>
    <t>Kansas ,University Of V</t>
  </si>
  <si>
    <t>JV Womens Bracket</t>
  </si>
  <si>
    <t>Varsity Womens Bracket</t>
  </si>
  <si>
    <t>Lane</t>
  </si>
  <si>
    <t>Pos</t>
  </si>
  <si>
    <t>Team</t>
  </si>
  <si>
    <t>Round 1 Scores</t>
  </si>
  <si>
    <t>Game 1</t>
  </si>
  <si>
    <t>Game 2</t>
  </si>
  <si>
    <t>Game 3</t>
  </si>
  <si>
    <t>Game 4</t>
  </si>
  <si>
    <t>Total</t>
  </si>
  <si>
    <t>Round 2 Scores</t>
  </si>
  <si>
    <t>Rank</t>
  </si>
  <si>
    <t>Standings after 16 Baker Games &amp; 5 Team Games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</si>
</sst>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8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lightTrellis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0" fillId="0" borderId="2" xfId="0" applyBorder="1"/>
    <xf numFmtId="0" fontId="4" fillId="0" borderId="0" xfId="0" applyFont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0" xfId="0" applyFill="1" applyAlignment="1">
      <alignment horizontal="left"/>
    </xf>
    <xf numFmtId="0" fontId="0" fillId="2" borderId="0" xfId="0" applyFill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/>
    <xf numFmtId="0" fontId="0" fillId="0" borderId="9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center" shrinkToFit="1"/>
    </xf>
    <xf numFmtId="0" fontId="3" fillId="0" borderId="0" xfId="0" applyFont="1" applyAlignment="1">
      <alignment horizontal="center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9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F9A8B-F7FC-4F46-9FD7-F352B4455C23}">
  <dimension ref="A1:C27"/>
  <sheetViews>
    <sheetView workbookViewId="0">
      <selection activeCell="B27" sqref="B27"/>
    </sheetView>
  </sheetViews>
  <sheetFormatPr defaultColWidth="9.109375" defaultRowHeight="13.8" x14ac:dyDescent="0.25"/>
  <cols>
    <col min="1" max="1" width="9.109375" style="1"/>
    <col min="2" max="2" width="42" style="1" customWidth="1"/>
    <col min="3" max="16384" width="9.109375" style="1"/>
  </cols>
  <sheetData>
    <row r="1" spans="1:3" ht="22.8" x14ac:dyDescent="0.4">
      <c r="A1" s="19" t="s">
        <v>0</v>
      </c>
      <c r="B1" s="19"/>
      <c r="C1" s="19"/>
    </row>
    <row r="2" spans="1:3" ht="22.8" x14ac:dyDescent="0.4">
      <c r="A2" s="18" t="s">
        <v>37</v>
      </c>
      <c r="B2" s="18"/>
      <c r="C2" s="18"/>
    </row>
    <row r="4" spans="1:3" ht="17.399999999999999" x14ac:dyDescent="0.3">
      <c r="A4" s="17" t="s">
        <v>1</v>
      </c>
      <c r="B4" s="17"/>
      <c r="C4" s="17"/>
    </row>
    <row r="5" spans="1:3" x14ac:dyDescent="0.25">
      <c r="A5" s="2">
        <v>1</v>
      </c>
      <c r="B5" s="2" t="s">
        <v>9</v>
      </c>
      <c r="C5" s="2">
        <v>7575</v>
      </c>
    </row>
    <row r="6" spans="1:3" x14ac:dyDescent="0.25">
      <c r="A6" s="2">
        <v>2</v>
      </c>
      <c r="B6" s="2" t="s">
        <v>10</v>
      </c>
      <c r="C6" s="2">
        <v>7546</v>
      </c>
    </row>
    <row r="7" spans="1:3" x14ac:dyDescent="0.25">
      <c r="A7" s="2">
        <v>3</v>
      </c>
      <c r="B7" s="2" t="s">
        <v>11</v>
      </c>
      <c r="C7" s="2">
        <v>7040</v>
      </c>
    </row>
    <row r="8" spans="1:3" x14ac:dyDescent="0.25">
      <c r="A8" s="2">
        <v>4</v>
      </c>
      <c r="B8" s="2" t="s">
        <v>14</v>
      </c>
      <c r="C8" s="2">
        <v>6852</v>
      </c>
    </row>
    <row r="9" spans="1:3" x14ac:dyDescent="0.25">
      <c r="A9" s="2">
        <v>5</v>
      </c>
      <c r="B9" s="2" t="s">
        <v>19</v>
      </c>
      <c r="C9" s="2">
        <v>6812</v>
      </c>
    </row>
    <row r="10" spans="1:3" x14ac:dyDescent="0.25">
      <c r="A10" s="2">
        <v>6</v>
      </c>
      <c r="B10" s="2" t="s">
        <v>20</v>
      </c>
      <c r="C10" s="2">
        <v>6625</v>
      </c>
    </row>
    <row r="11" spans="1:3" x14ac:dyDescent="0.25">
      <c r="A11" s="2">
        <v>7</v>
      </c>
      <c r="B11" s="2" t="s">
        <v>12</v>
      </c>
      <c r="C11" s="2">
        <v>6570</v>
      </c>
    </row>
    <row r="12" spans="1:3" x14ac:dyDescent="0.25">
      <c r="A12" s="2">
        <v>8</v>
      </c>
      <c r="B12" s="2" t="s">
        <v>15</v>
      </c>
      <c r="C12" s="2">
        <v>6568</v>
      </c>
    </row>
    <row r="13" spans="1:3" x14ac:dyDescent="0.25">
      <c r="A13" s="2">
        <v>9</v>
      </c>
      <c r="B13" s="2" t="s">
        <v>17</v>
      </c>
      <c r="C13" s="2">
        <v>6566</v>
      </c>
    </row>
    <row r="14" spans="1:3" x14ac:dyDescent="0.25">
      <c r="A14" s="2">
        <v>10</v>
      </c>
      <c r="B14" s="2" t="s">
        <v>16</v>
      </c>
      <c r="C14" s="2">
        <v>6546</v>
      </c>
    </row>
    <row r="15" spans="1:3" x14ac:dyDescent="0.25">
      <c r="A15" s="2">
        <v>11</v>
      </c>
      <c r="B15" s="2" t="s">
        <v>21</v>
      </c>
      <c r="C15" s="2">
        <v>6340</v>
      </c>
    </row>
    <row r="16" spans="1:3" x14ac:dyDescent="0.25">
      <c r="A16" s="2">
        <v>12</v>
      </c>
      <c r="B16" s="2" t="s">
        <v>18</v>
      </c>
      <c r="C16" s="2">
        <v>6214</v>
      </c>
    </row>
    <row r="17" spans="1:3" x14ac:dyDescent="0.25">
      <c r="A17" s="2">
        <v>13</v>
      </c>
      <c r="B17" s="2" t="s">
        <v>13</v>
      </c>
      <c r="C17" s="2">
        <v>6071</v>
      </c>
    </row>
    <row r="18" spans="1:3" x14ac:dyDescent="0.25">
      <c r="A18" s="2">
        <v>14</v>
      </c>
      <c r="B18" s="2" t="s">
        <v>22</v>
      </c>
      <c r="C18" s="2">
        <v>5883</v>
      </c>
    </row>
    <row r="19" spans="1:3" x14ac:dyDescent="0.25">
      <c r="A19" s="2">
        <v>15</v>
      </c>
      <c r="B19" s="2" t="s">
        <v>23</v>
      </c>
      <c r="C19" s="2">
        <v>5753</v>
      </c>
    </row>
    <row r="21" spans="1:3" ht="17.399999999999999" x14ac:dyDescent="0.3">
      <c r="A21" s="17" t="s">
        <v>2</v>
      </c>
      <c r="B21" s="17"/>
      <c r="C21" s="17"/>
    </row>
    <row r="22" spans="1:3" x14ac:dyDescent="0.25">
      <c r="A22" s="2">
        <v>1</v>
      </c>
      <c r="B22" s="2" t="s">
        <v>5</v>
      </c>
      <c r="C22" s="2">
        <v>6835</v>
      </c>
    </row>
    <row r="23" spans="1:3" x14ac:dyDescent="0.25">
      <c r="A23" s="2">
        <v>2</v>
      </c>
      <c r="B23" s="2" t="s">
        <v>7</v>
      </c>
      <c r="C23" s="2">
        <v>6270</v>
      </c>
    </row>
    <row r="24" spans="1:3" x14ac:dyDescent="0.25">
      <c r="A24" s="2">
        <v>3</v>
      </c>
      <c r="B24" s="2" t="s">
        <v>3</v>
      </c>
      <c r="C24" s="2">
        <v>6187</v>
      </c>
    </row>
    <row r="25" spans="1:3" x14ac:dyDescent="0.25">
      <c r="A25" s="2">
        <v>4</v>
      </c>
      <c r="B25" s="2" t="s">
        <v>4</v>
      </c>
      <c r="C25" s="2">
        <v>6132</v>
      </c>
    </row>
    <row r="26" spans="1:3" x14ac:dyDescent="0.25">
      <c r="A26" s="2">
        <v>5</v>
      </c>
      <c r="B26" s="2" t="s">
        <v>6</v>
      </c>
      <c r="C26" s="2">
        <v>5728</v>
      </c>
    </row>
    <row r="27" spans="1:3" x14ac:dyDescent="0.25">
      <c r="A27" s="2">
        <v>6</v>
      </c>
      <c r="B27" s="2" t="s">
        <v>8</v>
      </c>
      <c r="C27" s="2">
        <v>5432</v>
      </c>
    </row>
  </sheetData>
  <mergeCells count="4">
    <mergeCell ref="A21:C21"/>
    <mergeCell ref="A4:C4"/>
    <mergeCell ref="A2:C2"/>
    <mergeCell ref="A1:C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DB3CEB-C32B-44D7-9275-F3755BB029D2}">
  <dimension ref="A1:AB21"/>
  <sheetViews>
    <sheetView view="pageBreakPreview" topLeftCell="F1" zoomScale="85" zoomScaleNormal="100" zoomScaleSheetLayoutView="85" workbookViewId="0">
      <selection activeCell="Z21" sqref="Z21"/>
    </sheetView>
  </sheetViews>
  <sheetFormatPr defaultRowHeight="14.4" x14ac:dyDescent="0.3"/>
  <cols>
    <col min="1" max="1" width="4.5546875" style="3" customWidth="1"/>
    <col min="2" max="2" width="4.33203125" style="4" customWidth="1"/>
    <col min="7" max="7" width="4.5546875" style="3" customWidth="1"/>
    <col min="19" max="19" width="4.33203125" customWidth="1"/>
  </cols>
  <sheetData>
    <row r="1" spans="1:28" x14ac:dyDescent="0.3">
      <c r="A1" s="28" t="s">
        <v>25</v>
      </c>
      <c r="B1" s="28"/>
      <c r="C1" s="28"/>
      <c r="D1" s="28"/>
      <c r="E1" s="28"/>
      <c r="F1" s="28"/>
      <c r="G1" s="28"/>
      <c r="H1" s="28"/>
    </row>
    <row r="2" spans="1:28" x14ac:dyDescent="0.3">
      <c r="A2" s="6" t="s">
        <v>26</v>
      </c>
      <c r="B2" s="6" t="s">
        <v>27</v>
      </c>
      <c r="C2" s="27" t="s">
        <v>28</v>
      </c>
      <c r="D2" s="27"/>
      <c r="E2" s="27"/>
      <c r="F2" s="27"/>
      <c r="G2" s="6" t="s">
        <v>26</v>
      </c>
      <c r="S2" s="23" t="s">
        <v>29</v>
      </c>
      <c r="T2" s="23"/>
      <c r="U2" s="23"/>
      <c r="V2" s="23"/>
      <c r="W2" s="23"/>
      <c r="X2" s="23"/>
      <c r="Y2" s="23"/>
      <c r="Z2" s="23"/>
      <c r="AA2" s="23"/>
    </row>
    <row r="3" spans="1:28" x14ac:dyDescent="0.3">
      <c r="A3" s="3">
        <v>33</v>
      </c>
      <c r="B3" s="4">
        <v>1</v>
      </c>
      <c r="C3" s="25" t="str">
        <f>CONCATENATE(INDEX(Sheet1!$B$5:$B$19,MATCH('Varsity Bracket'!B3,Sheet1!$A$5:$A$19,0))," - ",INDEX($AA$4:$AA$12,MATCH(B3,$S$4:$S$12,0)))</f>
        <v>Wichita State University V - 748</v>
      </c>
      <c r="D3" s="25"/>
      <c r="E3" s="25"/>
      <c r="F3" s="25"/>
      <c r="R3" s="3"/>
      <c r="S3" s="12" t="s">
        <v>27</v>
      </c>
      <c r="T3" s="23" t="s">
        <v>28</v>
      </c>
      <c r="U3" s="23"/>
      <c r="V3" s="23"/>
      <c r="W3" s="12" t="s">
        <v>30</v>
      </c>
      <c r="X3" s="12" t="s">
        <v>31</v>
      </c>
      <c r="Y3" s="12" t="s">
        <v>32</v>
      </c>
      <c r="Z3" s="12" t="s">
        <v>33</v>
      </c>
      <c r="AA3" s="12" t="s">
        <v>34</v>
      </c>
      <c r="AB3" s="3" t="s">
        <v>36</v>
      </c>
    </row>
    <row r="4" spans="1:28" x14ac:dyDescent="0.3">
      <c r="F4" s="7"/>
      <c r="S4" s="13">
        <v>1</v>
      </c>
      <c r="T4" s="20" t="str">
        <f>INDEX(Sheet1!$B$5:$B$19,MATCH('Varsity Bracket'!S4,Sheet1!$A$5:$A$19,0))</f>
        <v>Wichita State University V</v>
      </c>
      <c r="U4" s="21"/>
      <c r="V4" s="22"/>
      <c r="W4" s="14">
        <v>223</v>
      </c>
      <c r="X4" s="14">
        <v>189</v>
      </c>
      <c r="Y4" s="14">
        <v>181</v>
      </c>
      <c r="Z4" s="14">
        <v>155</v>
      </c>
      <c r="AA4" s="14">
        <f>SUM(W4:Z4)</f>
        <v>748</v>
      </c>
      <c r="AB4">
        <f>RANK(AA4,$AA$4:$AA$7)</f>
        <v>1</v>
      </c>
    </row>
    <row r="5" spans="1:28" x14ac:dyDescent="0.3">
      <c r="A5" s="3">
        <v>34</v>
      </c>
      <c r="B5" s="4">
        <v>8</v>
      </c>
      <c r="C5" s="25" t="str">
        <f>CONCATENATE(INDEX(Sheet1!$B$5:$B$19,MATCH('Varsity Bracket'!B5,Sheet1!$A$5:$A$19,0))," - ",INDEX($AA$4:$AA$12,MATCH(B5,$S$4:$S$12,0)))</f>
        <v>William Woods University V - 675</v>
      </c>
      <c r="D5" s="25"/>
      <c r="E5" s="25"/>
      <c r="F5" s="25"/>
      <c r="G5" s="15">
        <v>27</v>
      </c>
      <c r="H5" s="25" t="str">
        <f>IF(SUM($W$4:$Z$7)&gt;0,CONCATENATE(INDEX($T$4:$T$7,MATCH(1,$AB$4:$AB$7,0))," - ",INDEX($AA$4:$AA$7,MATCH(1,$AB$4:$AB$7,0))),"")</f>
        <v>Wichita State University V - 748</v>
      </c>
      <c r="I5" s="25"/>
      <c r="J5" s="25"/>
      <c r="K5" s="25"/>
      <c r="S5" s="13">
        <v>8</v>
      </c>
      <c r="T5" s="20" t="str">
        <f>INDEX(Sheet1!$B$5:$B$19,MATCH('Varsity Bracket'!S5,Sheet1!$A$5:$A$19,0))</f>
        <v>William Woods University V</v>
      </c>
      <c r="U5" s="21"/>
      <c r="V5" s="22"/>
      <c r="W5" s="14">
        <v>196</v>
      </c>
      <c r="X5" s="14">
        <v>141</v>
      </c>
      <c r="Y5" s="14">
        <v>164</v>
      </c>
      <c r="Z5" s="14">
        <v>174</v>
      </c>
      <c r="AA5" s="14">
        <f t="shared" ref="AA5:AA12" si="0">SUM(W5:Z5)</f>
        <v>675</v>
      </c>
      <c r="AB5">
        <f t="shared" ref="AB5:AB7" si="1">RANK(AA5,$AA$4:$AA$7)</f>
        <v>3</v>
      </c>
    </row>
    <row r="6" spans="1:28" x14ac:dyDescent="0.3">
      <c r="F6" s="7"/>
      <c r="G6" s="16"/>
      <c r="H6" s="5"/>
      <c r="I6" s="5"/>
      <c r="J6" s="5"/>
      <c r="K6" s="9"/>
      <c r="S6" s="13">
        <v>4</v>
      </c>
      <c r="T6" s="20" t="str">
        <f>INDEX(Sheet1!$B$5:$B$19,MATCH('Varsity Bracket'!S6,Sheet1!$A$5:$A$19,0))</f>
        <v>Baker University V</v>
      </c>
      <c r="U6" s="21"/>
      <c r="V6" s="22"/>
      <c r="W6" s="14">
        <v>148</v>
      </c>
      <c r="X6" s="14">
        <v>174</v>
      </c>
      <c r="Y6" s="14">
        <v>166</v>
      </c>
      <c r="Z6" s="14">
        <v>202</v>
      </c>
      <c r="AA6" s="14">
        <f t="shared" si="0"/>
        <v>690</v>
      </c>
      <c r="AB6">
        <f t="shared" si="1"/>
        <v>2</v>
      </c>
    </row>
    <row r="7" spans="1:28" x14ac:dyDescent="0.3">
      <c r="A7" s="3">
        <v>35</v>
      </c>
      <c r="B7" s="4">
        <v>4</v>
      </c>
      <c r="C7" s="25" t="str">
        <f>CONCATENATE(INDEX(Sheet1!$B$5:$B$19,MATCH('Varsity Bracket'!B7,Sheet1!$A$5:$A$19,0))," - ",INDEX($AA$4:$AA$12,MATCH(B7,$S$4:$S$12,0)))</f>
        <v>Baker University V - 690</v>
      </c>
      <c r="D7" s="25"/>
      <c r="E7" s="25"/>
      <c r="F7" s="25"/>
      <c r="G7" s="15">
        <v>28</v>
      </c>
      <c r="H7" s="25" t="str">
        <f>IF(SUM($W$4:$Z$7)&gt;0,CONCATENATE(INDEX($T$4:$T$7,MATCH(2,$AB$4:$AB$7,0))," - ",INDEX($AA$4:$AA$7,MATCH(2,$AB$4:$AB$7,0))),"")</f>
        <v>Baker University V - 690</v>
      </c>
      <c r="I7" s="25"/>
      <c r="J7" s="25"/>
      <c r="K7" s="26"/>
      <c r="S7" s="13">
        <v>5</v>
      </c>
      <c r="T7" s="20" t="str">
        <f>INDEX(Sheet1!$B$5:$B$19,MATCH('Varsity Bracket'!S7,Sheet1!$A$5:$A$19,0))</f>
        <v>Hastings College V</v>
      </c>
      <c r="U7" s="21"/>
      <c r="V7" s="22"/>
      <c r="W7" s="14">
        <v>138</v>
      </c>
      <c r="X7" s="14">
        <v>157</v>
      </c>
      <c r="Y7" s="14">
        <v>167</v>
      </c>
      <c r="Z7" s="14">
        <v>156</v>
      </c>
      <c r="AA7" s="14">
        <f t="shared" si="0"/>
        <v>618</v>
      </c>
      <c r="AB7">
        <f t="shared" si="1"/>
        <v>4</v>
      </c>
    </row>
    <row r="8" spans="1:28" x14ac:dyDescent="0.3">
      <c r="F8" s="7"/>
      <c r="G8" s="16"/>
      <c r="H8" s="5"/>
      <c r="I8" s="5"/>
      <c r="J8" s="5"/>
      <c r="K8" s="9"/>
      <c r="S8" s="10"/>
      <c r="T8" s="10"/>
      <c r="U8" s="10"/>
      <c r="V8" s="10"/>
      <c r="W8" s="11"/>
      <c r="X8" s="11"/>
      <c r="Y8" s="11"/>
      <c r="Z8" s="11"/>
      <c r="AA8" s="11"/>
    </row>
    <row r="9" spans="1:28" x14ac:dyDescent="0.3">
      <c r="A9" s="3">
        <v>36</v>
      </c>
      <c r="B9" s="4">
        <v>5</v>
      </c>
      <c r="C9" s="25" t="str">
        <f>CONCATENATE(INDEX(Sheet1!$B$5:$B$19,MATCH('Varsity Bracket'!B9,Sheet1!$A$5:$A$19,0))," - ",INDEX($AA$4:$AA$12,MATCH(B9,$S$4:$S$12,0)))</f>
        <v>Hastings College V - 618</v>
      </c>
      <c r="D9" s="25"/>
      <c r="E9" s="25"/>
      <c r="F9" s="26"/>
      <c r="K9" s="7"/>
      <c r="S9" s="13">
        <v>3</v>
      </c>
      <c r="T9" s="20" t="str">
        <f>INDEX(Sheet1!$B$5:$B$19,MATCH('Varsity Bracket'!S9,Sheet1!$A$5:$A$19,0))</f>
        <v>Morningside University V</v>
      </c>
      <c r="U9" s="21"/>
      <c r="V9" s="22"/>
      <c r="W9" s="14">
        <v>236</v>
      </c>
      <c r="X9" s="14">
        <v>178</v>
      </c>
      <c r="Y9" s="14">
        <v>161</v>
      </c>
      <c r="Z9" s="14">
        <v>130</v>
      </c>
      <c r="AA9" s="14">
        <f>SUM(W9:Z9)</f>
        <v>705</v>
      </c>
      <c r="AB9">
        <f>RANK(AA9,$AA$9:$AA$12)</f>
        <v>2</v>
      </c>
    </row>
    <row r="10" spans="1:28" x14ac:dyDescent="0.3">
      <c r="K10" s="7"/>
      <c r="S10" s="13">
        <v>6</v>
      </c>
      <c r="T10" s="20" t="str">
        <f>INDEX(Sheet1!$B$5:$B$19,MATCH('Varsity Bracket'!S10,Sheet1!$A$5:$A$19,0))</f>
        <v>Columbia College V</v>
      </c>
      <c r="U10" s="21"/>
      <c r="V10" s="22"/>
      <c r="W10" s="14">
        <v>175</v>
      </c>
      <c r="X10" s="14">
        <v>166</v>
      </c>
      <c r="Y10" s="14">
        <v>136</v>
      </c>
      <c r="Z10" s="14">
        <v>201</v>
      </c>
      <c r="AA10" s="14">
        <f t="shared" si="0"/>
        <v>678</v>
      </c>
      <c r="AB10">
        <f t="shared" ref="AB10:AB12" si="2">RANK(AA10,$AA$9:$AA$12)</f>
        <v>3</v>
      </c>
    </row>
    <row r="11" spans="1:28" x14ac:dyDescent="0.3">
      <c r="K11" s="7"/>
      <c r="L11" s="24" t="str">
        <f>IF(SUM($W$18:$Z$21)&gt;0,CONCATENATE(INDEX($T$18:$T$21,MATCH(1,$AB$18:$AB$21,0))," - ",INDEX($AA$18:$AA$21,MATCH(1,$AB$18:$AB$21,0))),"")</f>
        <v>Wichita State University V - 782</v>
      </c>
      <c r="M11" s="25"/>
      <c r="N11" s="25"/>
      <c r="O11" s="25"/>
      <c r="S11" s="13">
        <v>2</v>
      </c>
      <c r="T11" s="20" t="str">
        <f>INDEX(Sheet1!$B$5:$B$19,MATCH('Varsity Bracket'!S11,Sheet1!$A$5:$A$19,0))</f>
        <v>Ottawa University (KS) V</v>
      </c>
      <c r="U11" s="21"/>
      <c r="V11" s="22"/>
      <c r="W11" s="14">
        <v>164</v>
      </c>
      <c r="X11" s="14">
        <v>170</v>
      </c>
      <c r="Y11" s="14">
        <v>181</v>
      </c>
      <c r="Z11" s="14">
        <v>233</v>
      </c>
      <c r="AA11" s="14">
        <f t="shared" si="0"/>
        <v>748</v>
      </c>
      <c r="AB11">
        <f t="shared" si="2"/>
        <v>1</v>
      </c>
    </row>
    <row r="12" spans="1:28" x14ac:dyDescent="0.3">
      <c r="K12" s="7"/>
      <c r="L12" s="8"/>
      <c r="M12" s="5"/>
      <c r="N12" s="5"/>
      <c r="O12" s="5"/>
      <c r="S12" s="13">
        <v>7</v>
      </c>
      <c r="T12" s="20" t="str">
        <f>INDEX(Sheet1!$B$5:$B$19,MATCH('Varsity Bracket'!S12,Sheet1!$A$5:$A$19,0))</f>
        <v>Barton Community College V</v>
      </c>
      <c r="U12" s="21"/>
      <c r="V12" s="22"/>
      <c r="W12" s="14">
        <v>123</v>
      </c>
      <c r="X12" s="14">
        <v>133</v>
      </c>
      <c r="Y12" s="14">
        <v>154</v>
      </c>
      <c r="Z12" s="14">
        <v>167</v>
      </c>
      <c r="AA12" s="14">
        <f t="shared" si="0"/>
        <v>577</v>
      </c>
      <c r="AB12">
        <f t="shared" si="2"/>
        <v>4</v>
      </c>
    </row>
    <row r="13" spans="1:28" x14ac:dyDescent="0.3">
      <c r="A13" s="3">
        <v>37</v>
      </c>
      <c r="B13" s="4">
        <v>3</v>
      </c>
      <c r="C13" s="25" t="str">
        <f>CONCATENATE(INDEX(Sheet1!$B$5:$B$19,MATCH('Varsity Bracket'!B13,Sheet1!$A$5:$A$19,0))," - ",INDEX($AA$4:$AA$12,MATCH(B13,$S$4:$S$12,0)))</f>
        <v>Morningside University V - 705</v>
      </c>
      <c r="D13" s="25"/>
      <c r="E13" s="25"/>
      <c r="F13" s="25"/>
      <c r="K13" s="7"/>
    </row>
    <row r="14" spans="1:28" x14ac:dyDescent="0.3">
      <c r="F14" s="7"/>
      <c r="K14" s="7"/>
    </row>
    <row r="15" spans="1:28" x14ac:dyDescent="0.3">
      <c r="A15" s="3">
        <v>38</v>
      </c>
      <c r="B15" s="4">
        <v>6</v>
      </c>
      <c r="C15" s="25" t="str">
        <f>CONCATENATE(INDEX(Sheet1!$B$5:$B$19,MATCH('Varsity Bracket'!B15,Sheet1!$A$5:$A$19,0))," - ",INDEX($AA$4:$AA$12,MATCH(B15,$S$4:$S$12,0)))</f>
        <v>Columbia College V - 678</v>
      </c>
      <c r="D15" s="25"/>
      <c r="E15" s="25"/>
      <c r="F15" s="25"/>
      <c r="G15" s="15">
        <v>29</v>
      </c>
      <c r="H15" s="25" t="str">
        <f>IF(SUM($W$9:$Z$12)&gt;0,CONCATENATE(INDEX($T$9:$T$12,MATCH(1,$AB$9:$AB$12,0))," - ",INDEX($AA$9:$AA$12,MATCH(1,$AB$9:$AB$12,0))),"")</f>
        <v>Ottawa University (KS) V - 748</v>
      </c>
      <c r="I15" s="25"/>
      <c r="J15" s="25"/>
      <c r="K15" s="26"/>
    </row>
    <row r="16" spans="1:28" x14ac:dyDescent="0.3">
      <c r="F16" s="7"/>
      <c r="G16" s="16"/>
      <c r="H16" s="5"/>
      <c r="I16" s="5"/>
      <c r="J16" s="5"/>
      <c r="K16" s="9"/>
      <c r="S16" s="23" t="s">
        <v>35</v>
      </c>
      <c r="T16" s="23"/>
      <c r="U16" s="23"/>
      <c r="V16" s="23"/>
      <c r="W16" s="23"/>
      <c r="X16" s="23"/>
      <c r="Y16" s="23"/>
      <c r="Z16" s="23"/>
      <c r="AA16" s="23"/>
    </row>
    <row r="17" spans="1:28" x14ac:dyDescent="0.3">
      <c r="A17" s="3">
        <v>39</v>
      </c>
      <c r="B17" s="4">
        <v>2</v>
      </c>
      <c r="C17" s="25" t="str">
        <f>CONCATENATE(INDEX(Sheet1!$B$5:$B$19,MATCH('Varsity Bracket'!B17,Sheet1!$A$5:$A$19,0))," - ",INDEX($AA$4:$AA$12,MATCH(B17,$S$4:$S$12,0)))</f>
        <v>Ottawa University (KS) V - 748</v>
      </c>
      <c r="D17" s="25"/>
      <c r="E17" s="25"/>
      <c r="F17" s="25"/>
      <c r="G17" s="15">
        <v>30</v>
      </c>
      <c r="H17" s="25" t="str">
        <f>IF(SUM($W$9:$Z$12)&gt;0,CONCATENATE(INDEX($T$9:$T$12,MATCH(2,$AB$9:$AB$12,0))," - ",INDEX($AA$9:$AA$12,MATCH(2,$AB$9:$AB$12,0))),"")</f>
        <v>Morningside University V - 705</v>
      </c>
      <c r="I17" s="25"/>
      <c r="J17" s="25"/>
      <c r="K17" s="26"/>
      <c r="S17" s="12" t="s">
        <v>27</v>
      </c>
      <c r="T17" s="23" t="s">
        <v>28</v>
      </c>
      <c r="U17" s="23"/>
      <c r="V17" s="23"/>
      <c r="W17" s="12" t="s">
        <v>30</v>
      </c>
      <c r="X17" s="12" t="s">
        <v>31</v>
      </c>
      <c r="Y17" s="12" t="s">
        <v>32</v>
      </c>
      <c r="Z17" s="12" t="s">
        <v>33</v>
      </c>
      <c r="AA17" s="12" t="s">
        <v>34</v>
      </c>
      <c r="AB17" s="3" t="s">
        <v>36</v>
      </c>
    </row>
    <row r="18" spans="1:28" x14ac:dyDescent="0.3">
      <c r="F18" s="7"/>
      <c r="G18" s="16"/>
      <c r="H18" s="5"/>
      <c r="I18" s="5"/>
      <c r="J18" s="5"/>
      <c r="K18" s="5"/>
      <c r="S18" s="13">
        <v>1</v>
      </c>
      <c r="T18" s="20" t="str">
        <f>INDEX($T$4:$T$7,MATCH(1,$AB$4:$AB$7,0))</f>
        <v>Wichita State University V</v>
      </c>
      <c r="U18" s="21"/>
      <c r="V18" s="22"/>
      <c r="W18" s="14">
        <v>202</v>
      </c>
      <c r="X18" s="14">
        <v>153</v>
      </c>
      <c r="Y18" s="14">
        <v>173</v>
      </c>
      <c r="Z18" s="14">
        <v>254</v>
      </c>
      <c r="AA18" s="14">
        <f>SUM(W18:Z18)</f>
        <v>782</v>
      </c>
      <c r="AB18">
        <f>RANK(AA18,$AA$18:$AA$21)</f>
        <v>1</v>
      </c>
    </row>
    <row r="19" spans="1:28" x14ac:dyDescent="0.3">
      <c r="A19" s="3">
        <v>40</v>
      </c>
      <c r="B19" s="4">
        <v>7</v>
      </c>
      <c r="C19" s="25" t="str">
        <f>CONCATENATE(INDEX(Sheet1!$B$5:$B$19,MATCH('Varsity Bracket'!B19,Sheet1!$A$5:$A$19,0))," - ",INDEX($AA$4:$AA$12,MATCH(B19,$S$4:$S$12,0)))</f>
        <v>Barton Community College V - 577</v>
      </c>
      <c r="D19" s="25"/>
      <c r="E19" s="25"/>
      <c r="F19" s="26"/>
      <c r="S19" s="13">
        <v>2</v>
      </c>
      <c r="T19" s="20" t="str">
        <f>INDEX($T$4:$T$7,MATCH(2,$AB$4:$AB$7,0))</f>
        <v>Baker University V</v>
      </c>
      <c r="U19" s="21"/>
      <c r="V19" s="22"/>
      <c r="W19" s="14">
        <v>159</v>
      </c>
      <c r="X19" s="14">
        <v>156</v>
      </c>
      <c r="Y19" s="14">
        <v>162</v>
      </c>
      <c r="Z19" s="14">
        <v>181</v>
      </c>
      <c r="AA19" s="14">
        <f t="shared" ref="AA19:AA21" si="3">SUM(W19:Z19)</f>
        <v>658</v>
      </c>
      <c r="AB19">
        <f t="shared" ref="AB19:AB21" si="4">RANK(AA19,$AA$18:$AA$21)</f>
        <v>3</v>
      </c>
    </row>
    <row r="20" spans="1:28" x14ac:dyDescent="0.3">
      <c r="S20" s="13">
        <v>1</v>
      </c>
      <c r="T20" s="20" t="str">
        <f>INDEX($T$9:$T$12,MATCH(1,$AB$9:$AB$12,0))</f>
        <v>Ottawa University (KS) V</v>
      </c>
      <c r="U20" s="21"/>
      <c r="V20" s="22"/>
      <c r="W20" s="14">
        <v>163</v>
      </c>
      <c r="X20" s="14">
        <v>176</v>
      </c>
      <c r="Y20" s="14">
        <v>143</v>
      </c>
      <c r="Z20" s="14">
        <v>176</v>
      </c>
      <c r="AA20" s="14">
        <f t="shared" si="3"/>
        <v>658</v>
      </c>
      <c r="AB20">
        <f t="shared" si="4"/>
        <v>3</v>
      </c>
    </row>
    <row r="21" spans="1:28" x14ac:dyDescent="0.3">
      <c r="S21" s="13">
        <v>2</v>
      </c>
      <c r="T21" s="20" t="str">
        <f>INDEX($T$9:$T$12,MATCH(2,$AB$9:$AB$12,0))</f>
        <v>Morningside University V</v>
      </c>
      <c r="U21" s="21"/>
      <c r="V21" s="22"/>
      <c r="W21" s="14">
        <v>214</v>
      </c>
      <c r="X21" s="14">
        <v>136</v>
      </c>
      <c r="Y21" s="14">
        <v>178</v>
      </c>
      <c r="Z21" s="14">
        <v>207</v>
      </c>
      <c r="AA21" s="14">
        <f t="shared" si="3"/>
        <v>735</v>
      </c>
      <c r="AB21">
        <f t="shared" si="4"/>
        <v>2</v>
      </c>
    </row>
  </sheetData>
  <mergeCells count="31">
    <mergeCell ref="A1:H1"/>
    <mergeCell ref="C5:F5"/>
    <mergeCell ref="C3:F3"/>
    <mergeCell ref="C7:F7"/>
    <mergeCell ref="C9:F9"/>
    <mergeCell ref="C2:F2"/>
    <mergeCell ref="H17:K17"/>
    <mergeCell ref="H15:K15"/>
    <mergeCell ref="H7:K7"/>
    <mergeCell ref="H5:K5"/>
    <mergeCell ref="L11:O11"/>
    <mergeCell ref="C13:F13"/>
    <mergeCell ref="C15:F15"/>
    <mergeCell ref="C17:F17"/>
    <mergeCell ref="C19:F19"/>
    <mergeCell ref="T3:V3"/>
    <mergeCell ref="S2:AA2"/>
    <mergeCell ref="S16:AA16"/>
    <mergeCell ref="T17:V17"/>
    <mergeCell ref="T18:V18"/>
    <mergeCell ref="T20:V20"/>
    <mergeCell ref="T21:V21"/>
    <mergeCell ref="T4:V4"/>
    <mergeCell ref="T5:V5"/>
    <mergeCell ref="T6:V6"/>
    <mergeCell ref="T7:V7"/>
    <mergeCell ref="T9:V9"/>
    <mergeCell ref="T10:V10"/>
    <mergeCell ref="T11:V11"/>
    <mergeCell ref="T12:V12"/>
    <mergeCell ref="T19:V19"/>
  </mergeCells>
  <phoneticPr fontId="5" type="noConversion"/>
  <pageMargins left="0.7" right="0.7" top="0.75" bottom="0.75" header="0.3" footer="0.3"/>
  <pageSetup scale="99" orientation="landscape" r:id="rId1"/>
  <colBreaks count="1" manualBreakCount="1">
    <brk id="15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8257A-BFDD-475C-A882-7DB70469AD5D}">
  <dimension ref="A1:M21"/>
  <sheetViews>
    <sheetView tabSelected="1" view="pageBreakPreview" zoomScaleNormal="100" zoomScaleSheetLayoutView="100" workbookViewId="0">
      <selection activeCell="I19" sqref="I19"/>
    </sheetView>
  </sheetViews>
  <sheetFormatPr defaultRowHeight="14.4" x14ac:dyDescent="0.3"/>
  <cols>
    <col min="2" max="2" width="4.33203125" style="4" customWidth="1"/>
    <col min="14" max="14" width="4.33203125" customWidth="1"/>
  </cols>
  <sheetData>
    <row r="1" spans="1:13" x14ac:dyDescent="0.3">
      <c r="A1" s="28" t="s">
        <v>24</v>
      </c>
      <c r="B1" s="28"/>
      <c r="C1" s="28"/>
      <c r="D1" s="28"/>
      <c r="E1" s="28"/>
      <c r="F1" s="28"/>
      <c r="G1" s="28"/>
    </row>
    <row r="2" spans="1:13" x14ac:dyDescent="0.3">
      <c r="A2" s="6" t="s">
        <v>26</v>
      </c>
      <c r="B2" s="6" t="s">
        <v>27</v>
      </c>
      <c r="C2" s="27" t="s">
        <v>28</v>
      </c>
      <c r="D2" s="27"/>
      <c r="E2" s="27"/>
      <c r="F2" s="27"/>
    </row>
    <row r="3" spans="1:13" x14ac:dyDescent="0.3">
      <c r="A3">
        <v>19</v>
      </c>
      <c r="B3" s="4">
        <v>1</v>
      </c>
      <c r="C3" s="25" t="str">
        <f>CONCATENATE(INDEX(Sheet1!$B$22:$B$27,MATCH('Junior Varsity Bracket'!B3,Sheet1!$A$22:$A$27,0))," - ",INDEX($J$18:$J$21,MATCH(B3,$B$18:$B$21,0)))</f>
        <v>Wichita State University JV1 - 668</v>
      </c>
      <c r="D3" s="25"/>
      <c r="E3" s="25"/>
      <c r="F3" s="25"/>
      <c r="M3" s="3"/>
    </row>
    <row r="4" spans="1:13" x14ac:dyDescent="0.3">
      <c r="C4" s="5"/>
      <c r="D4" s="5"/>
      <c r="E4" s="5"/>
      <c r="F4" s="9"/>
    </row>
    <row r="5" spans="1:13" x14ac:dyDescent="0.3">
      <c r="A5">
        <v>20</v>
      </c>
      <c r="B5" s="4">
        <v>4</v>
      </c>
      <c r="C5" s="25" t="str">
        <f>CONCATENATE(INDEX(Sheet1!$B$22:$B$27,MATCH('Junior Varsity Bracket'!B5,Sheet1!$A$22:$A$27,0))," - ",INDEX($J$18:$J$21,MATCH(B5,$B$18:$B$21,0)))</f>
        <v>Morningside University JV1 - 615</v>
      </c>
      <c r="D5" s="25"/>
      <c r="E5" s="25"/>
      <c r="F5" s="26"/>
    </row>
    <row r="6" spans="1:13" x14ac:dyDescent="0.3">
      <c r="F6" s="7"/>
      <c r="G6" s="25" t="str">
        <f>IF(SUM(F18:I21)&gt;0,INDEX($C$18:$C$21,MATCH(1,K18:K21,0)),"")</f>
        <v>Wichita State University V</v>
      </c>
      <c r="H6" s="25"/>
      <c r="I6" s="25"/>
      <c r="J6" s="25"/>
    </row>
    <row r="7" spans="1:13" x14ac:dyDescent="0.3">
      <c r="A7">
        <v>21</v>
      </c>
      <c r="B7" s="4">
        <v>3</v>
      </c>
      <c r="C7" s="25" t="str">
        <f>CONCATENATE(INDEX(Sheet1!$B$22:$B$27,MATCH('Junior Varsity Bracket'!B7,Sheet1!$A$22:$A$27,0))," - ",INDEX($J$18:$J$21,MATCH(B7,$B$18:$B$21,0)))</f>
        <v>Baker University JV1 - 603</v>
      </c>
      <c r="D7" s="25"/>
      <c r="E7" s="25"/>
      <c r="F7" s="26"/>
    </row>
    <row r="8" spans="1:13" x14ac:dyDescent="0.3">
      <c r="F8" s="7"/>
    </row>
    <row r="9" spans="1:13" x14ac:dyDescent="0.3">
      <c r="A9">
        <v>22</v>
      </c>
      <c r="B9" s="4">
        <v>2</v>
      </c>
      <c r="C9" s="25" t="str">
        <f>CONCATENATE(INDEX(Sheet1!$B$22:$B$27,MATCH('Junior Varsity Bracket'!B9,Sheet1!$A$22:$A$27,0))," - ",INDEX($J$18:$J$21,MATCH(B9,$B$18:$B$21,0)))</f>
        <v>Ottawa University (KS) JV1 - 651</v>
      </c>
      <c r="D9" s="25"/>
      <c r="E9" s="25"/>
      <c r="F9" s="26"/>
    </row>
    <row r="11" spans="1:13" x14ac:dyDescent="0.3">
      <c r="B11"/>
    </row>
    <row r="12" spans="1:13" x14ac:dyDescent="0.3">
      <c r="B12"/>
    </row>
    <row r="13" spans="1:13" x14ac:dyDescent="0.3">
      <c r="B13"/>
    </row>
    <row r="14" spans="1:13" x14ac:dyDescent="0.3">
      <c r="B14"/>
    </row>
    <row r="15" spans="1:13" x14ac:dyDescent="0.3">
      <c r="B15"/>
    </row>
    <row r="16" spans="1:13" x14ac:dyDescent="0.3">
      <c r="B16" s="23" t="s">
        <v>29</v>
      </c>
      <c r="C16" s="23"/>
      <c r="D16" s="23"/>
      <c r="E16" s="23"/>
      <c r="F16" s="23"/>
      <c r="G16" s="23"/>
      <c r="H16" s="23"/>
      <c r="I16" s="23"/>
      <c r="J16" s="23"/>
    </row>
    <row r="17" spans="2:11" x14ac:dyDescent="0.3">
      <c r="B17" s="12" t="s">
        <v>27</v>
      </c>
      <c r="C17" s="23" t="s">
        <v>28</v>
      </c>
      <c r="D17" s="23"/>
      <c r="E17" s="23"/>
      <c r="F17" s="12" t="s">
        <v>30</v>
      </c>
      <c r="G17" s="12" t="s">
        <v>31</v>
      </c>
      <c r="H17" s="12" t="s">
        <v>32</v>
      </c>
      <c r="I17" s="12" t="s">
        <v>33</v>
      </c>
      <c r="J17" s="12" t="s">
        <v>34</v>
      </c>
      <c r="K17" s="3" t="s">
        <v>36</v>
      </c>
    </row>
    <row r="18" spans="2:11" x14ac:dyDescent="0.3">
      <c r="B18" s="13">
        <v>1</v>
      </c>
      <c r="C18" s="20" t="str">
        <f>INDEX(Sheet1!$B$5:$B$19,MATCH('Junior Varsity Bracket'!B18,Sheet1!$A$5:$A$19,0))</f>
        <v>Wichita State University V</v>
      </c>
      <c r="D18" s="21"/>
      <c r="E18" s="22"/>
      <c r="F18" s="14">
        <v>175</v>
      </c>
      <c r="G18" s="14">
        <v>178</v>
      </c>
      <c r="H18" s="14">
        <v>126</v>
      </c>
      <c r="I18" s="14">
        <v>189</v>
      </c>
      <c r="J18" s="14">
        <f>SUM(F18:I18)</f>
        <v>668</v>
      </c>
      <c r="K18">
        <f>RANK(J18,$J$18:$J$21)</f>
        <v>1</v>
      </c>
    </row>
    <row r="19" spans="2:11" x14ac:dyDescent="0.3">
      <c r="B19" s="13">
        <v>4</v>
      </c>
      <c r="C19" s="20" t="str">
        <f>INDEX(Sheet1!$B$5:$B$19,MATCH('Junior Varsity Bracket'!B19,Sheet1!$A$5:$A$19,0))</f>
        <v>Baker University V</v>
      </c>
      <c r="D19" s="21"/>
      <c r="E19" s="22"/>
      <c r="F19" s="14">
        <v>139</v>
      </c>
      <c r="G19" s="14">
        <v>167</v>
      </c>
      <c r="H19" s="14">
        <v>152</v>
      </c>
      <c r="I19" s="14">
        <v>157</v>
      </c>
      <c r="J19" s="14">
        <f t="shared" ref="J19:J21" si="0">SUM(F19:I19)</f>
        <v>615</v>
      </c>
      <c r="K19">
        <f>RANK(J19,$J$18:$J$21)</f>
        <v>3</v>
      </c>
    </row>
    <row r="20" spans="2:11" x14ac:dyDescent="0.3">
      <c r="B20" s="13">
        <v>3</v>
      </c>
      <c r="C20" s="20" t="str">
        <f>INDEX(Sheet1!$B$5:$B$19,MATCH('Junior Varsity Bracket'!B20,Sheet1!$A$5:$A$19,0))</f>
        <v>Morningside University V</v>
      </c>
      <c r="D20" s="21"/>
      <c r="E20" s="22"/>
      <c r="F20" s="14">
        <v>143</v>
      </c>
      <c r="G20" s="14">
        <v>174</v>
      </c>
      <c r="H20" s="14">
        <v>151</v>
      </c>
      <c r="I20" s="14">
        <v>135</v>
      </c>
      <c r="J20" s="14">
        <f t="shared" si="0"/>
        <v>603</v>
      </c>
      <c r="K20">
        <f>RANK(J20,$J$18:$J$21)</f>
        <v>4</v>
      </c>
    </row>
    <row r="21" spans="2:11" x14ac:dyDescent="0.3">
      <c r="B21" s="13">
        <v>2</v>
      </c>
      <c r="C21" s="20" t="str">
        <f>INDEX(Sheet1!$B$5:$B$19,MATCH('Junior Varsity Bracket'!B21,Sheet1!$A$5:$A$19,0))</f>
        <v>Ottawa University (KS) V</v>
      </c>
      <c r="D21" s="21"/>
      <c r="E21" s="22"/>
      <c r="F21" s="14">
        <v>180</v>
      </c>
      <c r="G21" s="14">
        <v>193</v>
      </c>
      <c r="H21" s="14">
        <v>148</v>
      </c>
      <c r="I21" s="14">
        <v>130</v>
      </c>
      <c r="J21" s="14">
        <f t="shared" si="0"/>
        <v>651</v>
      </c>
      <c r="K21">
        <f>RANK(J21,$J$18:$J$21)</f>
        <v>2</v>
      </c>
    </row>
  </sheetData>
  <mergeCells count="13">
    <mergeCell ref="C21:E21"/>
    <mergeCell ref="A1:G1"/>
    <mergeCell ref="C2:F2"/>
    <mergeCell ref="B16:J16"/>
    <mergeCell ref="C3:F3"/>
    <mergeCell ref="C17:E17"/>
    <mergeCell ref="C18:E18"/>
    <mergeCell ref="G6:J6"/>
    <mergeCell ref="C9:F9"/>
    <mergeCell ref="C5:F5"/>
    <mergeCell ref="C19:E19"/>
    <mergeCell ref="C20:E20"/>
    <mergeCell ref="C7:F7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Varsity Bracket</vt:lpstr>
      <vt:lpstr>Junior Varsity Bracket</vt:lpstr>
      <vt:lpstr>'Varsity Bracket'!Print_Area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Rex</dc:creator>
  <cp:lastModifiedBy>Cheryl Keslar</cp:lastModifiedBy>
  <cp:lastPrinted>2023-10-29T20:30:21Z</cp:lastPrinted>
  <dcterms:created xsi:type="dcterms:W3CDTF">2023-10-28T15:33:44Z</dcterms:created>
  <dcterms:modified xsi:type="dcterms:W3CDTF">2023-10-30T00:14:51Z</dcterms:modified>
</cp:coreProperties>
</file>